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l\Documents\ej de excel curso\"/>
    </mc:Choice>
  </mc:AlternateContent>
  <xr:revisionPtr revIDLastSave="0" documentId="8_{D3E13A00-E6F9-4735-9FEC-B6AECFFD6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3" sheetId="43" r:id="rId1"/>
    <sheet name="EJ 1" sheetId="1" r:id="rId2"/>
    <sheet name="EJ 2" sheetId="2" r:id="rId3"/>
    <sheet name="EJ3" sheetId="4" r:id="rId4"/>
    <sheet name="FILTROS" sheetId="15" r:id="rId5"/>
    <sheet name="EJ 4" sheetId="3" r:id="rId6"/>
    <sheet name="GRAFICOS" sheetId="38" r:id="rId7"/>
    <sheet name="Gráfico1" sheetId="42" r:id="rId8"/>
  </sheets>
  <definedNames>
    <definedName name="_xlnm._FilterDatabase" localSheetId="4" hidden="1">FILTROS!$A$1:$E$8</definedName>
    <definedName name="_xlnm._FilterDatabase" hidden="1">FILTROS!$A$1:$E$8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8" l="1"/>
  <c r="D5" i="38"/>
  <c r="C3" i="38"/>
  <c r="C4" i="38"/>
  <c r="D4" i="38" s="1"/>
  <c r="C5" i="38"/>
  <c r="C2" i="38"/>
  <c r="D2" i="38" s="1"/>
  <c r="F7" i="3"/>
  <c r="F8" i="3"/>
  <c r="F11" i="3"/>
  <c r="F12" i="3"/>
  <c r="F15" i="3"/>
  <c r="F6" i="3"/>
  <c r="E7" i="3"/>
  <c r="G7" i="3" s="1"/>
  <c r="E8" i="3"/>
  <c r="G8" i="3" s="1"/>
  <c r="E9" i="3"/>
  <c r="F9" i="3" s="1"/>
  <c r="E10" i="3"/>
  <c r="F10" i="3" s="1"/>
  <c r="E11" i="3"/>
  <c r="G11" i="3" s="1"/>
  <c r="E12" i="3"/>
  <c r="G12" i="3" s="1"/>
  <c r="E13" i="3"/>
  <c r="F13" i="3" s="1"/>
  <c r="E14" i="3"/>
  <c r="F14" i="3" s="1"/>
  <c r="E15" i="3"/>
  <c r="G15" i="3" s="1"/>
  <c r="E6" i="3"/>
  <c r="G6" i="3" s="1"/>
  <c r="G14" i="4"/>
  <c r="H14" i="4" s="1"/>
  <c r="F15" i="4"/>
  <c r="F16" i="4"/>
  <c r="F17" i="4"/>
  <c r="F18" i="4"/>
  <c r="F19" i="4"/>
  <c r="F20" i="4"/>
  <c r="F21" i="4"/>
  <c r="F14" i="4"/>
  <c r="E15" i="4"/>
  <c r="E16" i="4"/>
  <c r="E17" i="4"/>
  <c r="E18" i="4"/>
  <c r="E19" i="4"/>
  <c r="E20" i="4"/>
  <c r="E21" i="4"/>
  <c r="E14" i="4"/>
  <c r="D15" i="4"/>
  <c r="D16" i="4"/>
  <c r="D17" i="4"/>
  <c r="D18" i="4"/>
  <c r="D19" i="4"/>
  <c r="D20" i="4"/>
  <c r="D21" i="4"/>
  <c r="D14" i="4"/>
  <c r="C15" i="4"/>
  <c r="G15" i="4" s="1"/>
  <c r="H15" i="4" s="1"/>
  <c r="C16" i="4"/>
  <c r="G16" i="4" s="1"/>
  <c r="H16" i="4" s="1"/>
  <c r="C17" i="4"/>
  <c r="G17" i="4" s="1"/>
  <c r="H17" i="4" s="1"/>
  <c r="C18" i="4"/>
  <c r="G18" i="4" s="1"/>
  <c r="H18" i="4" s="1"/>
  <c r="C19" i="4"/>
  <c r="G19" i="4" s="1"/>
  <c r="H19" i="4" s="1"/>
  <c r="C20" i="4"/>
  <c r="G20" i="4" s="1"/>
  <c r="H20" i="4" s="1"/>
  <c r="C21" i="4"/>
  <c r="G21" i="4" s="1"/>
  <c r="H21" i="4" s="1"/>
  <c r="C14" i="4"/>
  <c r="G4" i="4"/>
  <c r="G5" i="4"/>
  <c r="G6" i="4"/>
  <c r="G7" i="4"/>
  <c r="G8" i="4"/>
  <c r="G9" i="4"/>
  <c r="G10" i="4"/>
  <c r="F4" i="4"/>
  <c r="F5" i="4"/>
  <c r="F6" i="4"/>
  <c r="F7" i="4"/>
  <c r="F8" i="4"/>
  <c r="F9" i="4"/>
  <c r="F10" i="4"/>
  <c r="E4" i="4"/>
  <c r="E5" i="4"/>
  <c r="E6" i="4"/>
  <c r="E7" i="4"/>
  <c r="E8" i="4"/>
  <c r="E9" i="4"/>
  <c r="E10" i="4"/>
  <c r="D4" i="4"/>
  <c r="D5" i="4"/>
  <c r="D6" i="4"/>
  <c r="D7" i="4"/>
  <c r="D8" i="4"/>
  <c r="D9" i="4"/>
  <c r="D10" i="4"/>
  <c r="C4" i="4"/>
  <c r="C5" i="4"/>
  <c r="C6" i="4"/>
  <c r="C7" i="4"/>
  <c r="C8" i="4"/>
  <c r="C9" i="4"/>
  <c r="C10" i="4"/>
  <c r="F3" i="4"/>
  <c r="G3" i="4"/>
  <c r="E3" i="4"/>
  <c r="D3" i="4"/>
  <c r="C3" i="4"/>
  <c r="D37" i="2"/>
  <c r="D36" i="2"/>
  <c r="D34" i="2"/>
  <c r="D33" i="2"/>
  <c r="D31" i="2"/>
  <c r="D30" i="2"/>
  <c r="D28" i="2"/>
  <c r="D27" i="2"/>
  <c r="D26" i="2"/>
  <c r="D25" i="2"/>
  <c r="D23" i="2"/>
  <c r="D22" i="2"/>
  <c r="D20" i="2"/>
  <c r="D19" i="2"/>
  <c r="D17" i="2"/>
  <c r="D16" i="2"/>
  <c r="C14" i="2"/>
  <c r="D14" i="2"/>
  <c r="E14" i="2"/>
  <c r="B14" i="2"/>
  <c r="F8" i="2"/>
  <c r="F9" i="2"/>
  <c r="F10" i="2"/>
  <c r="F11" i="2"/>
  <c r="F12" i="2"/>
  <c r="F13" i="2"/>
  <c r="F7" i="2"/>
  <c r="F7" i="1"/>
  <c r="G14" i="3" l="1"/>
  <c r="G10" i="3"/>
  <c r="G13" i="3"/>
  <c r="G9" i="3"/>
</calcChain>
</file>

<file path=xl/sharedStrings.xml><?xml version="1.0" encoding="utf-8"?>
<sst xmlns="http://schemas.openxmlformats.org/spreadsheetml/2006/main" count="166" uniqueCount="137">
  <si>
    <t>NOMBRE</t>
  </si>
  <si>
    <t>APELLIDO</t>
  </si>
  <si>
    <t>DIRECCION</t>
  </si>
  <si>
    <t>LOCALIDAD</t>
  </si>
  <si>
    <t>JUAN CARLOS</t>
  </si>
  <si>
    <t>GOMEZ</t>
  </si>
  <si>
    <t xml:space="preserve">FECHA DE ALTA </t>
  </si>
  <si>
    <t>MONTO</t>
  </si>
  <si>
    <t>ARENALES 3414 PB A</t>
  </si>
  <si>
    <t>GUIDO</t>
  </si>
  <si>
    <t>FALCONI</t>
  </si>
  <si>
    <t>ALSINA 1306</t>
  </si>
  <si>
    <t>HURLINGHAM</t>
  </si>
  <si>
    <t xml:space="preserve">ADRIAN </t>
  </si>
  <si>
    <t>WLK</t>
  </si>
  <si>
    <t>RIVADABIA 588 6C</t>
  </si>
  <si>
    <t>LANUS</t>
  </si>
  <si>
    <t>LUCIANA</t>
  </si>
  <si>
    <t>COSTAMAGNO</t>
  </si>
  <si>
    <t>VALLE 921</t>
  </si>
  <si>
    <t>CAPITAL FEDERAL</t>
  </si>
  <si>
    <t>QUIMEI</t>
  </si>
  <si>
    <t>AGUIRRE</t>
  </si>
  <si>
    <t>POTOSI 1556</t>
  </si>
  <si>
    <t>CASEROS</t>
  </si>
  <si>
    <t>FECHA DE VIAJE</t>
  </si>
  <si>
    <t>LUGAR</t>
  </si>
  <si>
    <t>DIAS</t>
  </si>
  <si>
    <t>TOTAL</t>
  </si>
  <si>
    <t>PINAMAR</t>
  </si>
  <si>
    <t>HOTEL</t>
  </si>
  <si>
    <t>NAFTA</t>
  </si>
  <si>
    <t>COMIDA</t>
  </si>
  <si>
    <t>OTROS</t>
  </si>
  <si>
    <t>TOTALES</t>
  </si>
  <si>
    <t>MAXIMO VALOR GASTADO EN HOTEL</t>
  </si>
  <si>
    <t>MINIMO VALOR GASTADO EN HOTEL</t>
  </si>
  <si>
    <t>MAXIMO VALOR GASTADO EN NAFTA</t>
  </si>
  <si>
    <t>MINIMO VALOR GASTADO EN NAFTA</t>
  </si>
  <si>
    <t>MAXIMO VALOR GASTADO EN COMIDA</t>
  </si>
  <si>
    <t>MINIMO VALOR GASTADO EN COMIDA</t>
  </si>
  <si>
    <t>PROMEDIO OTROS</t>
  </si>
  <si>
    <t>PROMEDIO GASTOS DE HOTEL</t>
  </si>
  <si>
    <t>PROMEDIO GASTOS COMIDA</t>
  </si>
  <si>
    <t xml:space="preserve">MAXIMO VALOR OTROS </t>
  </si>
  <si>
    <t>MINIMO VALOR OTROS</t>
  </si>
  <si>
    <t>MAXIMO VALOR ENTRE NAFTA Y OTROS</t>
  </si>
  <si>
    <t>MINIMO VALOR ENTRE HOTEL Y COMIDA</t>
  </si>
  <si>
    <t>PROMEDIO DE HOTEL Y COMIDA</t>
  </si>
  <si>
    <t>PROMEDIO DE NAFTA Y OTROS</t>
  </si>
  <si>
    <t>VALOR DE LA CUOTA PARA SOCIOS</t>
  </si>
  <si>
    <t>CANTIDAD DE AÑOS PARA SER VITALICIO</t>
  </si>
  <si>
    <t>AÑO DE PROCESO</t>
  </si>
  <si>
    <t>AÑO DE INGRESO</t>
  </si>
  <si>
    <t>SOCIO NUMERO</t>
  </si>
  <si>
    <t>VITALICIO SI O NO</t>
  </si>
  <si>
    <t>JUAN</t>
  </si>
  <si>
    <t>CARLOS</t>
  </si>
  <si>
    <t>JOSE</t>
  </si>
  <si>
    <t>MIGUEL</t>
  </si>
  <si>
    <t xml:space="preserve">RAUL </t>
  </si>
  <si>
    <t>EDUARDO</t>
  </si>
  <si>
    <t>ALBERTI</t>
  </si>
  <si>
    <t>DARIO</t>
  </si>
  <si>
    <t>LUCAS</t>
  </si>
  <si>
    <t>MATIAS</t>
  </si>
  <si>
    <t>ESQUIVEL</t>
  </si>
  <si>
    <t>RODRIGUEZ</t>
  </si>
  <si>
    <t>ROUTER</t>
  </si>
  <si>
    <t>RATTA</t>
  </si>
  <si>
    <t>ZITELI</t>
  </si>
  <si>
    <t>RIOS</t>
  </si>
  <si>
    <t>DEL VALLE</t>
  </si>
  <si>
    <t>MANZANO</t>
  </si>
  <si>
    <t>MARTIN</t>
  </si>
  <si>
    <t>SUMA</t>
  </si>
  <si>
    <t>RESTA</t>
  </si>
  <si>
    <t>PRODUCTO</t>
  </si>
  <si>
    <t>COCIENTE</t>
  </si>
  <si>
    <t>NUMERO</t>
  </si>
  <si>
    <t>SEGUNDO</t>
  </si>
  <si>
    <t>PRIMER</t>
  </si>
  <si>
    <t>EMPLEADO</t>
  </si>
  <si>
    <t>SUELDO</t>
  </si>
  <si>
    <t>BRUTO</t>
  </si>
  <si>
    <t>JUBILACION</t>
  </si>
  <si>
    <t>OBRA SOCIAL</t>
  </si>
  <si>
    <t>SALARIO FAMILIAR</t>
  </si>
  <si>
    <t>LEY 19047</t>
  </si>
  <si>
    <t>NETO</t>
  </si>
  <si>
    <t>SUELDO EN U$S</t>
  </si>
  <si>
    <t>COTIZACION DÓLAR</t>
  </si>
  <si>
    <t>PRODUCTOS</t>
  </si>
  <si>
    <t>COSTO</t>
  </si>
  <si>
    <t>GANANCIA</t>
  </si>
  <si>
    <t>UTILIDAD EN DOLARES</t>
  </si>
  <si>
    <t>% DE GANANCIA</t>
  </si>
  <si>
    <t>MESA</t>
  </si>
  <si>
    <t>SILLA</t>
  </si>
  <si>
    <t>SILLON X UN CUERPO</t>
  </si>
  <si>
    <t>SILLON X DOS CUERPOS</t>
  </si>
  <si>
    <t>CAMA</t>
  </si>
  <si>
    <t>MESA RATONA</t>
  </si>
  <si>
    <t>PRECIO TOTAL CON IVA Y GANANCIA</t>
  </si>
  <si>
    <t>AÑOS DE SOCIOS</t>
  </si>
  <si>
    <t>HOFFMAN</t>
  </si>
  <si>
    <t>IVA</t>
  </si>
  <si>
    <t>PRECIO</t>
  </si>
  <si>
    <t>MAX MIN</t>
  </si>
  <si>
    <t>PROMEDIO</t>
  </si>
  <si>
    <t>F4 FIJAR CELDA</t>
  </si>
  <si>
    <t>SI</t>
  </si>
  <si>
    <t>VENTAS</t>
  </si>
  <si>
    <t>MARGEN</t>
  </si>
  <si>
    <t>DESCRIPCION</t>
  </si>
  <si>
    <t>CANTIDAD</t>
  </si>
  <si>
    <t>PAN DULCE</t>
  </si>
  <si>
    <t>TURRON</t>
  </si>
  <si>
    <t>AVELLANAS</t>
  </si>
  <si>
    <t>TORTA DE ALMENDRAS</t>
  </si>
  <si>
    <t>MANI</t>
  </si>
  <si>
    <t>SIDRA</t>
  </si>
  <si>
    <t>CHAMPAGNE</t>
  </si>
  <si>
    <t>CATEGORIA</t>
  </si>
  <si>
    <t>FIESTAS</t>
  </si>
  <si>
    <t>EVENTO</t>
  </si>
  <si>
    <t>OPERACIONES BASICAS, SUMAS, RESTAS, MULTIPLICACION Y DIVISION</t>
  </si>
  <si>
    <t>CUOTA 0 O 60</t>
  </si>
  <si>
    <t>PROMEDIO DE GASTOS NAFTA</t>
  </si>
  <si>
    <t>AÑO</t>
  </si>
  <si>
    <t>COSTO DE LA MERCADERIA</t>
  </si>
  <si>
    <t>EJ 1: INGREGAR DIFERENTES TIPOS DE DATOS Y DAR FORMATO Y FUNCION SUMA</t>
  </si>
  <si>
    <t>EJ 2: FUNCION SUMA, MAXIMO, MINIMO Y PROMEDIO</t>
  </si>
  <si>
    <t>EJ 3: FUNCIONES BASICAS: SUMA, RESTA, MULTIPLICACION Y DIVISION, MANTENER CONSTANTE O FIJA UNA CELDA, CALCULOS DE PORCENTAJES</t>
  </si>
  <si>
    <t>EJ 3: FILTROS</t>
  </si>
  <si>
    <t>EJ 3: FUNCION LOGICA SI</t>
  </si>
  <si>
    <t>EJ 3:GRAFICOS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</si>
</sst>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[$$-2C0A]\ #,##0.00;[$$-2C0A]\ \-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4" fontId="1" fillId="0" borderId="0" applyFont="0" applyFill="0" applyBorder="0" applyAlignment="0" applyProtection="0"/>
    <xf numFmtId="0" fontId="13" fillId="22" borderId="0" applyNumberFormat="0" applyBorder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</cellStyleXfs>
  <cellXfs count="37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10" xfId="0" applyBorder="1"/>
    <xf numFmtId="0" fontId="0" fillId="0" borderId="0" xfId="0" applyBorder="1"/>
    <xf numFmtId="0" fontId="3" fillId="24" borderId="0" xfId="0" applyNumberFormat="1" applyFont="1" applyFill="1"/>
    <xf numFmtId="0" fontId="3" fillId="24" borderId="0" xfId="0" applyFont="1" applyFill="1"/>
    <xf numFmtId="0" fontId="3" fillId="25" borderId="0" xfId="0" applyNumberFormat="1" applyFont="1" applyFill="1"/>
    <xf numFmtId="0" fontId="3" fillId="25" borderId="0" xfId="0" applyFont="1" applyFill="1"/>
    <xf numFmtId="165" fontId="0" fillId="26" borderId="10" xfId="32" applyNumberFormat="1" applyFont="1" applyFill="1" applyBorder="1"/>
    <xf numFmtId="165" fontId="0" fillId="27" borderId="10" xfId="32" applyNumberFormat="1" applyFont="1" applyFill="1" applyBorder="1"/>
    <xf numFmtId="0" fontId="0" fillId="25" borderId="10" xfId="0" applyFill="1" applyBorder="1"/>
    <xf numFmtId="0" fontId="0" fillId="24" borderId="10" xfId="0" applyFill="1" applyBorder="1"/>
    <xf numFmtId="0" fontId="0" fillId="28" borderId="10" xfId="0" applyFill="1" applyBorder="1"/>
    <xf numFmtId="9" fontId="0" fillId="28" borderId="10" xfId="0" applyNumberFormat="1" applyFill="1" applyBorder="1"/>
    <xf numFmtId="10" fontId="0" fillId="28" borderId="10" xfId="0" applyNumberFormat="1" applyFill="1" applyBorder="1"/>
    <xf numFmtId="2" fontId="0" fillId="28" borderId="10" xfId="0" applyNumberFormat="1" applyFill="1" applyBorder="1"/>
    <xf numFmtId="0" fontId="0" fillId="29" borderId="10" xfId="0" applyFill="1" applyBorder="1"/>
    <xf numFmtId="9" fontId="0" fillId="29" borderId="10" xfId="0" applyNumberFormat="1" applyFill="1" applyBorder="1"/>
    <xf numFmtId="14" fontId="0" fillId="24" borderId="10" xfId="0" applyNumberFormat="1" applyFill="1" applyBorder="1"/>
    <xf numFmtId="14" fontId="0" fillId="25" borderId="10" xfId="0" applyNumberFormat="1" applyFill="1" applyBorder="1"/>
    <xf numFmtId="165" fontId="0" fillId="25" borderId="10" xfId="32" applyNumberFormat="1" applyFont="1" applyFill="1" applyBorder="1"/>
    <xf numFmtId="0" fontId="3" fillId="30" borderId="10" xfId="0" applyFont="1" applyFill="1" applyBorder="1"/>
    <xf numFmtId="0" fontId="0" fillId="26" borderId="10" xfId="0" applyFill="1" applyBorder="1"/>
    <xf numFmtId="2" fontId="0" fillId="24" borderId="10" xfId="0" applyNumberFormat="1" applyFill="1" applyBorder="1"/>
    <xf numFmtId="0" fontId="0" fillId="31" borderId="10" xfId="0" applyFill="1" applyBorder="1"/>
    <xf numFmtId="2" fontId="0" fillId="31" borderId="10" xfId="0" applyNumberFormat="1" applyFill="1" applyBorder="1"/>
    <xf numFmtId="164" fontId="3" fillId="31" borderId="0" xfId="0" applyNumberFormat="1" applyFont="1" applyFill="1"/>
    <xf numFmtId="0" fontId="0" fillId="0" borderId="0" xfId="0" applyFill="1"/>
    <xf numFmtId="164" fontId="0" fillId="0" borderId="10" xfId="32" applyFont="1" applyBorder="1"/>
    <xf numFmtId="164" fontId="0" fillId="0" borderId="10" xfId="0" applyNumberFormat="1" applyBorder="1"/>
    <xf numFmtId="0" fontId="3" fillId="32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9" fontId="3" fillId="0" borderId="0" xfId="0" applyNumberFormat="1" applyFont="1"/>
    <xf numFmtId="0" fontId="0" fillId="33" borderId="0" xfId="0" applyFill="1"/>
    <xf numFmtId="0" fontId="1" fillId="33" borderId="0" xfId="0" applyFont="1" applyFill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GRAFICOS!$A$1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GRAFICOS!$A$2:$A$5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5-493D-8644-76566FF741ED}"/>
            </c:ext>
          </c:extLst>
        </c:ser>
        <c:ser>
          <c:idx val="1"/>
          <c:order val="1"/>
          <c:tx>
            <c:strRef>
              <c:f>GRAFICOS!$B$1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GRAFICOS!$B$2:$B$5</c:f>
              <c:numCache>
                <c:formatCode>_ "$"\ * #,##0.00_ ;_ "$"\ * \-#,##0.00_ ;_ "$"\ * "-"??_ ;_ @_ </c:formatCode>
                <c:ptCount val="4"/>
                <c:pt idx="0">
                  <c:v>1850000</c:v>
                </c:pt>
                <c:pt idx="1">
                  <c:v>2300000</c:v>
                </c:pt>
                <c:pt idx="2">
                  <c:v>2600000</c:v>
                </c:pt>
                <c:pt idx="3">
                  <c:v>3678000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5-493D-8644-76566FF7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846528"/>
        <c:axId val="636847184"/>
      </c:barChart>
      <c:catAx>
        <c:axId val="6368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36847184"/>
        <c:crosses val="autoZero"/>
        <c:auto val="1"/>
        <c:lblAlgn val="ctr"/>
        <c:lblOffset val="100"/>
        <c:noMultiLvlLbl val="0"/>
      </c:catAx>
      <c:valAx>
        <c:axId val="6368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36846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717B6A-AD4A-44C9-9E2F-D69F0FEF0128}">
  <sheetPr/>
  <sheetViews>
    <sheetView zoomScale="67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2</xdr:col>
      <xdr:colOff>480598</xdr:colOff>
      <xdr:row>9</xdr:row>
      <xdr:rowOff>12065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AAA75E-5E08-BB73-EC5D-295E9AC4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38125"/>
          <a:ext cx="1204498" cy="1231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6</xdr:row>
          <xdr:rowOff>47625</xdr:rowOff>
        </xdr:from>
        <xdr:to>
          <xdr:col>9</xdr:col>
          <xdr:colOff>400050</xdr:colOff>
          <xdr:row>7</xdr:row>
          <xdr:rowOff>95250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VOLVER A MENU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6</xdr:row>
          <xdr:rowOff>47625</xdr:rowOff>
        </xdr:from>
        <xdr:to>
          <xdr:col>9</xdr:col>
          <xdr:colOff>400050</xdr:colOff>
          <xdr:row>7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VOLVER A 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77C1F4-FBE9-82F1-1721-6B6EDAE663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AF6-1274-400E-82BE-B03B8024C703}">
  <dimension ref="A1:Q25"/>
  <sheetViews>
    <sheetView tabSelected="1" workbookViewId="0">
      <selection activeCell="D12" sqref="D12"/>
    </sheetView>
  </sheetViews>
  <sheetFormatPr baseColWidth="10" defaultRowHeight="12.75" x14ac:dyDescent="0.2"/>
  <cols>
    <col min="1" max="16384" width="11.42578125" style="28"/>
  </cols>
  <sheetData>
    <row r="1" spans="1:17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35"/>
      <c r="B4" s="35"/>
      <c r="C4" s="35"/>
      <c r="D4" s="36" t="s">
        <v>131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35"/>
      <c r="B5" s="35"/>
      <c r="C5" s="35"/>
      <c r="D5" s="36" t="s">
        <v>132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35"/>
      <c r="B6" s="35"/>
      <c r="C6" s="35"/>
      <c r="D6" s="36" t="s">
        <v>133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35"/>
      <c r="B7" s="35"/>
      <c r="C7" s="35"/>
      <c r="D7" s="36" t="s">
        <v>134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x14ac:dyDescent="0.2">
      <c r="A8" s="35"/>
      <c r="B8" s="35"/>
      <c r="C8" s="35"/>
      <c r="D8" s="36" t="s">
        <v>135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x14ac:dyDescent="0.2">
      <c r="A9" s="35"/>
      <c r="B9" s="35"/>
      <c r="C9" s="35"/>
      <c r="D9" s="36" t="s">
        <v>136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7"/>
  <sheetViews>
    <sheetView zoomScale="124" zoomScaleNormal="124" workbookViewId="0">
      <selection activeCell="B9" sqref="B9"/>
    </sheetView>
  </sheetViews>
  <sheetFormatPr baseColWidth="10" defaultRowHeight="12.75" x14ac:dyDescent="0.2"/>
  <cols>
    <col min="1" max="1" width="16.28515625" customWidth="1"/>
    <col min="2" max="2" width="16.140625" customWidth="1"/>
    <col min="3" max="3" width="21.5703125" customWidth="1"/>
    <col min="4" max="4" width="17.85546875" bestFit="1" customWidth="1"/>
    <col min="5" max="5" width="16.28515625" bestFit="1" customWidth="1"/>
  </cols>
  <sheetData>
    <row r="1" spans="1:7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6</v>
      </c>
      <c r="F1" s="13" t="s">
        <v>7</v>
      </c>
      <c r="G1" s="22" t="s">
        <v>75</v>
      </c>
    </row>
    <row r="2" spans="1:7" x14ac:dyDescent="0.2">
      <c r="A2" s="12" t="s">
        <v>4</v>
      </c>
      <c r="B2" s="12" t="s">
        <v>5</v>
      </c>
      <c r="C2" s="12" t="s">
        <v>8</v>
      </c>
      <c r="D2" s="12" t="s">
        <v>20</v>
      </c>
      <c r="E2" s="19">
        <v>44844</v>
      </c>
      <c r="F2" s="24">
        <v>15</v>
      </c>
    </row>
    <row r="3" spans="1:7" x14ac:dyDescent="0.2">
      <c r="A3" s="12" t="s">
        <v>9</v>
      </c>
      <c r="B3" s="12" t="s">
        <v>10</v>
      </c>
      <c r="C3" s="12" t="s">
        <v>11</v>
      </c>
      <c r="D3" s="12" t="s">
        <v>12</v>
      </c>
      <c r="E3" s="19">
        <v>44527</v>
      </c>
      <c r="F3" s="24">
        <v>200</v>
      </c>
    </row>
    <row r="4" spans="1:7" x14ac:dyDescent="0.2">
      <c r="A4" s="12" t="s">
        <v>13</v>
      </c>
      <c r="B4" s="12" t="s">
        <v>14</v>
      </c>
      <c r="C4" s="12" t="s">
        <v>15</v>
      </c>
      <c r="D4" s="12" t="s">
        <v>16</v>
      </c>
      <c r="E4" s="19">
        <v>43796</v>
      </c>
      <c r="F4" s="24">
        <v>310.2</v>
      </c>
    </row>
    <row r="5" spans="1:7" x14ac:dyDescent="0.2">
      <c r="A5" s="12" t="s">
        <v>17</v>
      </c>
      <c r="B5" s="12" t="s">
        <v>18</v>
      </c>
      <c r="C5" s="12" t="s">
        <v>19</v>
      </c>
      <c r="D5" s="12" t="s">
        <v>20</v>
      </c>
      <c r="E5" s="19">
        <v>44162</v>
      </c>
      <c r="F5" s="24">
        <v>500</v>
      </c>
    </row>
    <row r="6" spans="1:7" x14ac:dyDescent="0.2">
      <c r="A6" s="12" t="s">
        <v>21</v>
      </c>
      <c r="B6" s="12" t="s">
        <v>22</v>
      </c>
      <c r="C6" s="12" t="s">
        <v>23</v>
      </c>
      <c r="D6" s="12" t="s">
        <v>24</v>
      </c>
      <c r="E6" s="19">
        <v>44527</v>
      </c>
      <c r="F6" s="24">
        <v>100</v>
      </c>
    </row>
    <row r="7" spans="1:7" ht="24.75" customHeight="1" x14ac:dyDescent="0.2">
      <c r="F7" s="26">
        <f>SUM(F2:F6)</f>
        <v>1125.2</v>
      </c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7"/>
  <sheetViews>
    <sheetView topLeftCell="A4" zoomScale="148" zoomScaleNormal="148" workbookViewId="0">
      <selection activeCell="D37" sqref="D37"/>
    </sheetView>
  </sheetViews>
  <sheetFormatPr baseColWidth="10" defaultRowHeight="12.75" x14ac:dyDescent="0.2"/>
  <cols>
    <col min="1" max="1" width="16.5703125" customWidth="1"/>
    <col min="2" max="2" width="13.85546875" bestFit="1" customWidth="1"/>
    <col min="4" max="4" width="14.5703125" customWidth="1"/>
  </cols>
  <sheetData>
    <row r="1" spans="1:7" x14ac:dyDescent="0.2">
      <c r="A1" s="13" t="s">
        <v>0</v>
      </c>
      <c r="B1" s="11" t="s">
        <v>4</v>
      </c>
      <c r="C1" s="4"/>
      <c r="D1" s="4"/>
      <c r="E1" s="4"/>
      <c r="F1" s="4"/>
    </row>
    <row r="2" spans="1:7" x14ac:dyDescent="0.2">
      <c r="A2" s="13" t="s">
        <v>1</v>
      </c>
      <c r="B2" s="11" t="s">
        <v>5</v>
      </c>
      <c r="C2" s="4"/>
      <c r="D2" s="4"/>
      <c r="E2" s="4"/>
      <c r="F2" s="4"/>
    </row>
    <row r="3" spans="1:7" x14ac:dyDescent="0.2">
      <c r="A3" s="13" t="s">
        <v>25</v>
      </c>
      <c r="B3" s="20">
        <v>44227</v>
      </c>
      <c r="C3" s="4"/>
      <c r="D3" s="4"/>
      <c r="E3" s="4"/>
      <c r="F3" s="4"/>
    </row>
    <row r="4" spans="1:7" x14ac:dyDescent="0.2">
      <c r="A4" s="13" t="s">
        <v>26</v>
      </c>
      <c r="B4" s="11" t="s">
        <v>29</v>
      </c>
      <c r="C4" s="4"/>
      <c r="D4" s="4"/>
      <c r="E4" s="4"/>
      <c r="F4" s="4"/>
    </row>
    <row r="5" spans="1:7" x14ac:dyDescent="0.2">
      <c r="A5" s="4"/>
      <c r="B5" s="4"/>
      <c r="C5" s="4"/>
      <c r="D5" s="4"/>
      <c r="E5" s="4"/>
      <c r="F5" s="4"/>
    </row>
    <row r="6" spans="1:7" x14ac:dyDescent="0.2">
      <c r="A6" s="13" t="s">
        <v>27</v>
      </c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22" t="s">
        <v>75</v>
      </c>
    </row>
    <row r="7" spans="1:7" x14ac:dyDescent="0.2">
      <c r="A7" s="13">
        <v>1</v>
      </c>
      <c r="B7" s="21">
        <v>6000</v>
      </c>
      <c r="C7" s="21">
        <v>3000</v>
      </c>
      <c r="D7" s="21">
        <v>4100</v>
      </c>
      <c r="E7" s="21">
        <v>500</v>
      </c>
      <c r="F7" s="10">
        <f>SUM(B7:E7)</f>
        <v>13600</v>
      </c>
    </row>
    <row r="8" spans="1:7" x14ac:dyDescent="0.2">
      <c r="A8" s="13">
        <v>2</v>
      </c>
      <c r="B8" s="21">
        <v>4500</v>
      </c>
      <c r="C8" s="21">
        <v>1500</v>
      </c>
      <c r="D8" s="21">
        <v>3500</v>
      </c>
      <c r="E8" s="21">
        <v>900</v>
      </c>
      <c r="F8" s="10">
        <f t="shared" ref="F8:F13" si="0">SUM(B8:E8)</f>
        <v>10400</v>
      </c>
    </row>
    <row r="9" spans="1:7" x14ac:dyDescent="0.2">
      <c r="A9" s="13">
        <v>3</v>
      </c>
      <c r="B9" s="21">
        <v>9600</v>
      </c>
      <c r="C9" s="21">
        <v>1650.8</v>
      </c>
      <c r="D9" s="21">
        <v>1900</v>
      </c>
      <c r="E9" s="21">
        <v>1100</v>
      </c>
      <c r="F9" s="10">
        <f t="shared" si="0"/>
        <v>14250.8</v>
      </c>
    </row>
    <row r="10" spans="1:7" x14ac:dyDescent="0.2">
      <c r="A10" s="13">
        <v>4</v>
      </c>
      <c r="B10" s="21">
        <v>6400</v>
      </c>
      <c r="C10" s="21">
        <v>1400</v>
      </c>
      <c r="D10" s="21">
        <v>5100</v>
      </c>
      <c r="E10" s="21">
        <v>1300</v>
      </c>
      <c r="F10" s="10">
        <f t="shared" si="0"/>
        <v>14200</v>
      </c>
    </row>
    <row r="11" spans="1:7" x14ac:dyDescent="0.2">
      <c r="A11" s="13">
        <v>5</v>
      </c>
      <c r="B11" s="21">
        <v>12000</v>
      </c>
      <c r="C11" s="21">
        <v>2200</v>
      </c>
      <c r="D11" s="21">
        <v>1600</v>
      </c>
      <c r="E11" s="21">
        <v>1700</v>
      </c>
      <c r="F11" s="10">
        <f t="shared" si="0"/>
        <v>17500</v>
      </c>
    </row>
    <row r="12" spans="1:7" x14ac:dyDescent="0.2">
      <c r="A12" s="13">
        <v>6</v>
      </c>
      <c r="B12" s="21">
        <v>1350.6</v>
      </c>
      <c r="C12" s="21">
        <v>1950</v>
      </c>
      <c r="D12" s="21">
        <v>2850.5</v>
      </c>
      <c r="E12" s="21">
        <v>1600</v>
      </c>
      <c r="F12" s="10">
        <f t="shared" si="0"/>
        <v>7751.1</v>
      </c>
    </row>
    <row r="13" spans="1:7" x14ac:dyDescent="0.2">
      <c r="A13" s="13">
        <v>7</v>
      </c>
      <c r="B13" s="21">
        <v>14100</v>
      </c>
      <c r="C13" s="21">
        <v>0</v>
      </c>
      <c r="D13" s="21">
        <v>1750</v>
      </c>
      <c r="E13" s="21">
        <v>1430</v>
      </c>
      <c r="F13" s="10">
        <f t="shared" si="0"/>
        <v>17280</v>
      </c>
    </row>
    <row r="14" spans="1:7" ht="28.5" customHeight="1" x14ac:dyDescent="0.2">
      <c r="A14" s="13" t="s">
        <v>28</v>
      </c>
      <c r="B14" s="10">
        <f>SUM(B7:B13)</f>
        <v>53950.6</v>
      </c>
      <c r="C14" s="10">
        <f t="shared" ref="C14:E14" si="1">SUM(C7:C13)</f>
        <v>11700.8</v>
      </c>
      <c r="D14" s="10">
        <f t="shared" si="1"/>
        <v>20800.5</v>
      </c>
      <c r="E14" s="10">
        <f t="shared" si="1"/>
        <v>8530</v>
      </c>
      <c r="F14" s="9"/>
    </row>
    <row r="16" spans="1:7" x14ac:dyDescent="0.2">
      <c r="A16" s="5" t="s">
        <v>35</v>
      </c>
      <c r="B16" s="6"/>
      <c r="C16" s="6"/>
      <c r="D16" s="27">
        <f>MAX(B7:B13)</f>
        <v>14100</v>
      </c>
      <c r="E16" s="22" t="s">
        <v>108</v>
      </c>
    </row>
    <row r="17" spans="1:5" x14ac:dyDescent="0.2">
      <c r="A17" s="5" t="s">
        <v>36</v>
      </c>
      <c r="B17" s="6"/>
      <c r="C17" s="6"/>
      <c r="D17" s="27">
        <f>+MIN(B7:B13)</f>
        <v>1350.6</v>
      </c>
    </row>
    <row r="18" spans="1:5" x14ac:dyDescent="0.2">
      <c r="A18" s="2"/>
    </row>
    <row r="19" spans="1:5" x14ac:dyDescent="0.2">
      <c r="A19" s="7" t="s">
        <v>37</v>
      </c>
      <c r="B19" s="8"/>
      <c r="C19" s="8"/>
      <c r="D19" s="27">
        <f>+MAX(C7:C13)</f>
        <v>3000</v>
      </c>
    </row>
    <row r="20" spans="1:5" x14ac:dyDescent="0.2">
      <c r="A20" s="7" t="s">
        <v>38</v>
      </c>
      <c r="B20" s="8"/>
      <c r="C20" s="8"/>
      <c r="D20" s="27">
        <f>+MIN(C7:C13)</f>
        <v>0</v>
      </c>
    </row>
    <row r="21" spans="1:5" x14ac:dyDescent="0.2">
      <c r="A21" s="2"/>
    </row>
    <row r="22" spans="1:5" x14ac:dyDescent="0.2">
      <c r="A22" s="5" t="s">
        <v>39</v>
      </c>
      <c r="B22" s="6"/>
      <c r="C22" s="6"/>
      <c r="D22" s="27">
        <f>+MAX(D7:D13)</f>
        <v>5100</v>
      </c>
    </row>
    <row r="23" spans="1:5" x14ac:dyDescent="0.2">
      <c r="A23" s="5" t="s">
        <v>40</v>
      </c>
      <c r="B23" s="6"/>
      <c r="C23" s="6"/>
      <c r="D23" s="27">
        <f>+MIN(D7:D13)</f>
        <v>1600</v>
      </c>
    </row>
    <row r="24" spans="1:5" x14ac:dyDescent="0.2">
      <c r="A24" s="1"/>
    </row>
    <row r="25" spans="1:5" x14ac:dyDescent="0.2">
      <c r="A25" s="7" t="s">
        <v>128</v>
      </c>
      <c r="B25" s="8"/>
      <c r="D25" s="27">
        <f>+AVERAGE(C7:C13)</f>
        <v>1671.542857142857</v>
      </c>
      <c r="E25" s="22" t="s">
        <v>109</v>
      </c>
    </row>
    <row r="26" spans="1:5" x14ac:dyDescent="0.2">
      <c r="A26" s="7" t="s">
        <v>41</v>
      </c>
      <c r="B26" s="8"/>
      <c r="D26" s="27">
        <f>+AVERAGE(E7:E13)</f>
        <v>1218.5714285714287</v>
      </c>
    </row>
    <row r="27" spans="1:5" x14ac:dyDescent="0.2">
      <c r="A27" s="7" t="s">
        <v>42</v>
      </c>
      <c r="B27" s="8"/>
      <c r="D27" s="27">
        <f>+AVERAGE(B7:B13)</f>
        <v>7707.2285714285708</v>
      </c>
    </row>
    <row r="28" spans="1:5" x14ac:dyDescent="0.2">
      <c r="A28" s="7" t="s">
        <v>43</v>
      </c>
      <c r="B28" s="8"/>
      <c r="D28" s="27">
        <f>+AVERAGE(D7:D13)</f>
        <v>2971.5</v>
      </c>
    </row>
    <row r="30" spans="1:5" x14ac:dyDescent="0.2">
      <c r="A30" s="5" t="s">
        <v>44</v>
      </c>
      <c r="B30" s="6"/>
      <c r="D30" s="27">
        <f>+MAX(E7:E13)</f>
        <v>1700</v>
      </c>
    </row>
    <row r="31" spans="1:5" x14ac:dyDescent="0.2">
      <c r="A31" s="5" t="s">
        <v>45</v>
      </c>
      <c r="B31" s="6"/>
      <c r="D31" s="27">
        <f>+MIN(E7:E13)</f>
        <v>500</v>
      </c>
    </row>
    <row r="33" spans="1:4" x14ac:dyDescent="0.2">
      <c r="A33" s="7" t="s">
        <v>46</v>
      </c>
      <c r="B33" s="8"/>
      <c r="C33" s="8"/>
      <c r="D33" s="27">
        <f>+MAX(C7:C13,E7:E13)</f>
        <v>3000</v>
      </c>
    </row>
    <row r="34" spans="1:4" x14ac:dyDescent="0.2">
      <c r="A34" s="7" t="s">
        <v>47</v>
      </c>
      <c r="B34" s="8"/>
      <c r="C34" s="8"/>
      <c r="D34" s="27">
        <f>+MIN(B7:B13,E7:E13)</f>
        <v>500</v>
      </c>
    </row>
    <row r="36" spans="1:4" x14ac:dyDescent="0.2">
      <c r="A36" s="5" t="s">
        <v>49</v>
      </c>
      <c r="B36" s="6"/>
      <c r="D36" s="27">
        <f>+AVERAGE(C7:C13,E7:E13)</f>
        <v>1445.0571428571427</v>
      </c>
    </row>
    <row r="37" spans="1:4" x14ac:dyDescent="0.2">
      <c r="A37" s="5" t="s">
        <v>48</v>
      </c>
      <c r="B37" s="6"/>
      <c r="D37" s="27">
        <f>+AVERAGE(B7:B13,D7:D13)</f>
        <v>5339.3642857142859</v>
      </c>
    </row>
  </sheetData>
  <phoneticPr fontId="2" type="noConversion"/>
  <pageMargins left="0.75" right="0.75" top="1" bottom="1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31"/>
  <sheetViews>
    <sheetView topLeftCell="A16" zoomScale="124" zoomScaleNormal="124" workbookViewId="0">
      <selection activeCell="B29" sqref="B29"/>
    </sheetView>
  </sheetViews>
  <sheetFormatPr baseColWidth="10" defaultRowHeight="12.75" x14ac:dyDescent="0.2"/>
  <cols>
    <col min="1" max="1" width="24" customWidth="1"/>
    <col min="4" max="4" width="11.5703125" bestFit="1" customWidth="1"/>
    <col min="5" max="5" width="21.85546875" bestFit="1" customWidth="1"/>
    <col min="6" max="6" width="35" bestFit="1" customWidth="1"/>
    <col min="7" max="7" width="12.42578125" bestFit="1" customWidth="1"/>
    <col min="8" max="9" width="15.85546875" bestFit="1" customWidth="1"/>
  </cols>
  <sheetData>
    <row r="1" spans="1:9" x14ac:dyDescent="0.2">
      <c r="A1" s="13" t="s">
        <v>81</v>
      </c>
      <c r="B1" s="13" t="s">
        <v>80</v>
      </c>
      <c r="C1" s="13" t="s">
        <v>75</v>
      </c>
      <c r="D1" s="13" t="s">
        <v>76</v>
      </c>
      <c r="E1" s="13" t="s">
        <v>77</v>
      </c>
      <c r="F1" s="13" t="s">
        <v>78</v>
      </c>
      <c r="G1" s="13" t="s">
        <v>34</v>
      </c>
      <c r="H1" s="22" t="s">
        <v>126</v>
      </c>
      <c r="I1" s="22"/>
    </row>
    <row r="2" spans="1:9" x14ac:dyDescent="0.2">
      <c r="A2" s="3" t="s">
        <v>79</v>
      </c>
      <c r="B2" s="3" t="s">
        <v>79</v>
      </c>
      <c r="C2" s="3"/>
      <c r="D2" s="3"/>
      <c r="E2" s="3"/>
      <c r="F2" s="3"/>
      <c r="G2" s="3"/>
    </row>
    <row r="3" spans="1:9" x14ac:dyDescent="0.2">
      <c r="A3" s="11">
        <v>50</v>
      </c>
      <c r="B3" s="11">
        <v>35</v>
      </c>
      <c r="C3" s="25">
        <f>+A3+B3</f>
        <v>85</v>
      </c>
      <c r="D3" s="25">
        <f>+A3-B3</f>
        <v>15</v>
      </c>
      <c r="E3" s="25">
        <f>+A3*B3</f>
        <v>1750</v>
      </c>
      <c r="F3" s="25">
        <f>+A3/B3</f>
        <v>1.4285714285714286</v>
      </c>
      <c r="G3" s="25">
        <f>SUM(C3:F3)</f>
        <v>1851.4285714285713</v>
      </c>
    </row>
    <row r="4" spans="1:9" x14ac:dyDescent="0.2">
      <c r="A4" s="11">
        <v>30</v>
      </c>
      <c r="B4" s="11">
        <v>23</v>
      </c>
      <c r="C4" s="25">
        <f t="shared" ref="C4:C10" si="0">+A4+B4</f>
        <v>53</v>
      </c>
      <c r="D4" s="25">
        <f t="shared" ref="D4:D10" si="1">+A4-B4</f>
        <v>7</v>
      </c>
      <c r="E4" s="25">
        <f t="shared" ref="E4:E10" si="2">+A4*B4</f>
        <v>690</v>
      </c>
      <c r="F4" s="25">
        <f t="shared" ref="F4:F10" si="3">+A4/B4</f>
        <v>1.3043478260869565</v>
      </c>
      <c r="G4" s="25">
        <f t="shared" ref="G4:G10" si="4">SUM(C4:F4)</f>
        <v>751.304347826087</v>
      </c>
    </row>
    <row r="5" spans="1:9" x14ac:dyDescent="0.2">
      <c r="A5" s="11">
        <v>60</v>
      </c>
      <c r="B5" s="11">
        <v>40</v>
      </c>
      <c r="C5" s="25">
        <f t="shared" si="0"/>
        <v>100</v>
      </c>
      <c r="D5" s="25">
        <f t="shared" si="1"/>
        <v>20</v>
      </c>
      <c r="E5" s="25">
        <f t="shared" si="2"/>
        <v>2400</v>
      </c>
      <c r="F5" s="25">
        <f t="shared" si="3"/>
        <v>1.5</v>
      </c>
      <c r="G5" s="25">
        <f t="shared" si="4"/>
        <v>2521.5</v>
      </c>
    </row>
    <row r="6" spans="1:9" x14ac:dyDescent="0.2">
      <c r="A6" s="11">
        <v>51</v>
      </c>
      <c r="B6" s="11">
        <v>21</v>
      </c>
      <c r="C6" s="25">
        <f t="shared" si="0"/>
        <v>72</v>
      </c>
      <c r="D6" s="25">
        <f t="shared" si="1"/>
        <v>30</v>
      </c>
      <c r="E6" s="25">
        <f t="shared" si="2"/>
        <v>1071</v>
      </c>
      <c r="F6" s="25">
        <f t="shared" si="3"/>
        <v>2.4285714285714284</v>
      </c>
      <c r="G6" s="25">
        <f t="shared" si="4"/>
        <v>1175.4285714285713</v>
      </c>
    </row>
    <row r="7" spans="1:9" x14ac:dyDescent="0.2">
      <c r="A7" s="11">
        <v>25</v>
      </c>
      <c r="B7" s="11">
        <v>12</v>
      </c>
      <c r="C7" s="25">
        <f t="shared" si="0"/>
        <v>37</v>
      </c>
      <c r="D7" s="25">
        <f t="shared" si="1"/>
        <v>13</v>
      </c>
      <c r="E7" s="25">
        <f t="shared" si="2"/>
        <v>300</v>
      </c>
      <c r="F7" s="25">
        <f t="shared" si="3"/>
        <v>2.0833333333333335</v>
      </c>
      <c r="G7" s="25">
        <f t="shared" si="4"/>
        <v>352.08333333333331</v>
      </c>
    </row>
    <row r="8" spans="1:9" x14ac:dyDescent="0.2">
      <c r="A8" s="11">
        <v>30</v>
      </c>
      <c r="B8" s="11">
        <v>15</v>
      </c>
      <c r="C8" s="25">
        <f t="shared" si="0"/>
        <v>45</v>
      </c>
      <c r="D8" s="25">
        <f t="shared" si="1"/>
        <v>15</v>
      </c>
      <c r="E8" s="25">
        <f t="shared" si="2"/>
        <v>450</v>
      </c>
      <c r="F8" s="25">
        <f t="shared" si="3"/>
        <v>2</v>
      </c>
      <c r="G8" s="25">
        <f t="shared" si="4"/>
        <v>512</v>
      </c>
    </row>
    <row r="9" spans="1:9" x14ac:dyDescent="0.2">
      <c r="A9" s="11">
        <v>28</v>
      </c>
      <c r="B9" s="11">
        <v>11</v>
      </c>
      <c r="C9" s="25">
        <f t="shared" si="0"/>
        <v>39</v>
      </c>
      <c r="D9" s="25">
        <f t="shared" si="1"/>
        <v>17</v>
      </c>
      <c r="E9" s="25">
        <f t="shared" si="2"/>
        <v>308</v>
      </c>
      <c r="F9" s="25">
        <f t="shared" si="3"/>
        <v>2.5454545454545454</v>
      </c>
      <c r="G9" s="25">
        <f t="shared" si="4"/>
        <v>366.54545454545456</v>
      </c>
    </row>
    <row r="10" spans="1:9" x14ac:dyDescent="0.2">
      <c r="A10" s="11">
        <v>110</v>
      </c>
      <c r="B10" s="11">
        <v>50</v>
      </c>
      <c r="C10" s="25">
        <f t="shared" si="0"/>
        <v>160</v>
      </c>
      <c r="D10" s="25">
        <f t="shared" si="1"/>
        <v>60</v>
      </c>
      <c r="E10" s="25">
        <f t="shared" si="2"/>
        <v>5500</v>
      </c>
      <c r="F10" s="25">
        <f t="shared" si="3"/>
        <v>2.2000000000000002</v>
      </c>
      <c r="G10" s="25">
        <f t="shared" si="4"/>
        <v>5722.2</v>
      </c>
    </row>
    <row r="11" spans="1:9" x14ac:dyDescent="0.2">
      <c r="H11" s="22" t="s">
        <v>110</v>
      </c>
    </row>
    <row r="12" spans="1:9" x14ac:dyDescent="0.2">
      <c r="A12" s="13" t="s">
        <v>1</v>
      </c>
      <c r="B12" s="13" t="s">
        <v>83</v>
      </c>
      <c r="C12" s="13" t="s">
        <v>85</v>
      </c>
      <c r="D12" s="13" t="s">
        <v>86</v>
      </c>
      <c r="E12" s="13" t="s">
        <v>87</v>
      </c>
      <c r="F12" s="13" t="s">
        <v>88</v>
      </c>
      <c r="G12" s="13" t="s">
        <v>83</v>
      </c>
      <c r="H12" s="13" t="s">
        <v>90</v>
      </c>
    </row>
    <row r="13" spans="1:9" x14ac:dyDescent="0.2">
      <c r="A13" s="13" t="s">
        <v>82</v>
      </c>
      <c r="B13" s="13" t="s">
        <v>84</v>
      </c>
      <c r="C13" s="14">
        <v>0.11</v>
      </c>
      <c r="D13" s="14">
        <v>0.03</v>
      </c>
      <c r="E13" s="15">
        <v>2.5000000000000001E-2</v>
      </c>
      <c r="F13" s="14">
        <v>0.01</v>
      </c>
      <c r="G13" s="13" t="s">
        <v>89</v>
      </c>
      <c r="H13" s="16">
        <v>282.5</v>
      </c>
    </row>
    <row r="14" spans="1:9" x14ac:dyDescent="0.2">
      <c r="A14" s="13" t="s">
        <v>66</v>
      </c>
      <c r="B14" s="11">
        <v>135000</v>
      </c>
      <c r="C14" s="25">
        <f>+B14*$C$13</f>
        <v>14850</v>
      </c>
      <c r="D14" s="25">
        <f>+B14*$D$13</f>
        <v>4050</v>
      </c>
      <c r="E14" s="25">
        <f>+B14*$E$13</f>
        <v>3375</v>
      </c>
      <c r="F14" s="25">
        <f>+B14*$F$13</f>
        <v>1350</v>
      </c>
      <c r="G14" s="25">
        <f>+B14-C14-D14+E14-F14</f>
        <v>118125</v>
      </c>
      <c r="H14" s="26">
        <f>+G14/$H$13</f>
        <v>418.14159292035396</v>
      </c>
    </row>
    <row r="15" spans="1:9" x14ac:dyDescent="0.2">
      <c r="A15" s="13" t="s">
        <v>10</v>
      </c>
      <c r="B15" s="11">
        <v>95000</v>
      </c>
      <c r="C15" s="25">
        <f t="shared" ref="C15:C21" si="5">+B15*$C$13</f>
        <v>10450</v>
      </c>
      <c r="D15" s="25">
        <f t="shared" ref="D15:D21" si="6">+B15*$D$13</f>
        <v>2850</v>
      </c>
      <c r="E15" s="25">
        <f t="shared" ref="E15:E21" si="7">+B15*$E$13</f>
        <v>2375</v>
      </c>
      <c r="F15" s="25">
        <f t="shared" ref="F15:F21" si="8">+B15*$F$13</f>
        <v>950</v>
      </c>
      <c r="G15" s="25">
        <f t="shared" ref="G15:G21" si="9">+B15-C15-D15+E15-F15</f>
        <v>83125</v>
      </c>
      <c r="H15" s="26">
        <f t="shared" ref="H15:H21" si="10">+G15/$H$13</f>
        <v>294.24778761061947</v>
      </c>
    </row>
    <row r="16" spans="1:9" x14ac:dyDescent="0.2">
      <c r="A16" s="13" t="s">
        <v>67</v>
      </c>
      <c r="B16" s="11">
        <v>143000</v>
      </c>
      <c r="C16" s="25">
        <f t="shared" si="5"/>
        <v>15730</v>
      </c>
      <c r="D16" s="25">
        <f t="shared" si="6"/>
        <v>4290</v>
      </c>
      <c r="E16" s="25">
        <f t="shared" si="7"/>
        <v>3575</v>
      </c>
      <c r="F16" s="25">
        <f t="shared" si="8"/>
        <v>1430</v>
      </c>
      <c r="G16" s="25">
        <f t="shared" si="9"/>
        <v>125125</v>
      </c>
      <c r="H16" s="26">
        <f t="shared" si="10"/>
        <v>442.92035398230087</v>
      </c>
    </row>
    <row r="17" spans="1:8" x14ac:dyDescent="0.2">
      <c r="A17" s="13" t="s">
        <v>68</v>
      </c>
      <c r="B17" s="11">
        <v>117000</v>
      </c>
      <c r="C17" s="25">
        <f t="shared" si="5"/>
        <v>12870</v>
      </c>
      <c r="D17" s="25">
        <f t="shared" si="6"/>
        <v>3510</v>
      </c>
      <c r="E17" s="25">
        <f t="shared" si="7"/>
        <v>2925</v>
      </c>
      <c r="F17" s="25">
        <f t="shared" si="8"/>
        <v>1170</v>
      </c>
      <c r="G17" s="25">
        <f t="shared" si="9"/>
        <v>102375</v>
      </c>
      <c r="H17" s="26">
        <f t="shared" si="10"/>
        <v>362.38938053097343</v>
      </c>
    </row>
    <row r="18" spans="1:8" x14ac:dyDescent="0.2">
      <c r="A18" s="13" t="s">
        <v>69</v>
      </c>
      <c r="B18" s="11">
        <v>159000</v>
      </c>
      <c r="C18" s="25">
        <f t="shared" si="5"/>
        <v>17490</v>
      </c>
      <c r="D18" s="25">
        <f t="shared" si="6"/>
        <v>4770</v>
      </c>
      <c r="E18" s="25">
        <f t="shared" si="7"/>
        <v>3975</v>
      </c>
      <c r="F18" s="25">
        <f t="shared" si="8"/>
        <v>1590</v>
      </c>
      <c r="G18" s="25">
        <f t="shared" si="9"/>
        <v>139125</v>
      </c>
      <c r="H18" s="26">
        <f t="shared" si="10"/>
        <v>492.47787610619469</v>
      </c>
    </row>
    <row r="19" spans="1:8" x14ac:dyDescent="0.2">
      <c r="A19" s="13" t="s">
        <v>70</v>
      </c>
      <c r="B19" s="11">
        <v>210000</v>
      </c>
      <c r="C19" s="25">
        <f t="shared" si="5"/>
        <v>23100</v>
      </c>
      <c r="D19" s="25">
        <f t="shared" si="6"/>
        <v>6300</v>
      </c>
      <c r="E19" s="25">
        <f t="shared" si="7"/>
        <v>5250</v>
      </c>
      <c r="F19" s="25">
        <f t="shared" si="8"/>
        <v>2100</v>
      </c>
      <c r="G19" s="25">
        <f t="shared" si="9"/>
        <v>183750</v>
      </c>
      <c r="H19" s="26">
        <f t="shared" si="10"/>
        <v>650.44247787610618</v>
      </c>
    </row>
    <row r="20" spans="1:8" x14ac:dyDescent="0.2">
      <c r="A20" s="13" t="s">
        <v>71</v>
      </c>
      <c r="B20" s="11">
        <v>285000</v>
      </c>
      <c r="C20" s="25">
        <f t="shared" si="5"/>
        <v>31350</v>
      </c>
      <c r="D20" s="25">
        <f t="shared" si="6"/>
        <v>8550</v>
      </c>
      <c r="E20" s="25">
        <f t="shared" si="7"/>
        <v>7125</v>
      </c>
      <c r="F20" s="25">
        <f t="shared" si="8"/>
        <v>2850</v>
      </c>
      <c r="G20" s="25">
        <f t="shared" si="9"/>
        <v>249375</v>
      </c>
      <c r="H20" s="26">
        <f t="shared" si="10"/>
        <v>882.74336283185846</v>
      </c>
    </row>
    <row r="21" spans="1:8" x14ac:dyDescent="0.2">
      <c r="A21" s="13" t="s">
        <v>72</v>
      </c>
      <c r="B21" s="11">
        <v>145750</v>
      </c>
      <c r="C21" s="25">
        <f t="shared" si="5"/>
        <v>16032.5</v>
      </c>
      <c r="D21" s="25">
        <f t="shared" si="6"/>
        <v>4372.5</v>
      </c>
      <c r="E21" s="25">
        <f t="shared" si="7"/>
        <v>3643.75</v>
      </c>
      <c r="F21" s="25">
        <f t="shared" si="8"/>
        <v>1457.5</v>
      </c>
      <c r="G21" s="25">
        <f t="shared" si="9"/>
        <v>127531.25</v>
      </c>
      <c r="H21" s="26">
        <f t="shared" si="10"/>
        <v>451.43805309734512</v>
      </c>
    </row>
    <row r="23" spans="1:8" x14ac:dyDescent="0.2">
      <c r="A23" s="17" t="s">
        <v>91</v>
      </c>
      <c r="D23" s="17">
        <v>4.3099999999999996</v>
      </c>
    </row>
    <row r="24" spans="1:8" x14ac:dyDescent="0.2">
      <c r="A24" s="17" t="s">
        <v>96</v>
      </c>
      <c r="B24" s="3"/>
      <c r="C24" s="3"/>
      <c r="D24" s="18">
        <v>0.2</v>
      </c>
      <c r="E24" s="17" t="s">
        <v>106</v>
      </c>
      <c r="F24" s="18">
        <v>0.21</v>
      </c>
    </row>
    <row r="25" spans="1:8" x14ac:dyDescent="0.2">
      <c r="A25" s="13" t="s">
        <v>92</v>
      </c>
      <c r="B25" s="13" t="s">
        <v>93</v>
      </c>
      <c r="C25" s="13" t="s">
        <v>94</v>
      </c>
      <c r="D25" s="13" t="s">
        <v>28</v>
      </c>
      <c r="E25" s="13" t="s">
        <v>95</v>
      </c>
      <c r="F25" s="13" t="s">
        <v>103</v>
      </c>
    </row>
    <row r="26" spans="1:8" x14ac:dyDescent="0.2">
      <c r="A26" s="13" t="s">
        <v>97</v>
      </c>
      <c r="B26" s="11">
        <v>16800</v>
      </c>
      <c r="C26" s="25"/>
      <c r="D26" s="25"/>
      <c r="E26" s="26"/>
      <c r="F26" s="25"/>
    </row>
    <row r="27" spans="1:8" x14ac:dyDescent="0.2">
      <c r="A27" s="13" t="s">
        <v>98</v>
      </c>
      <c r="B27" s="11">
        <v>12000</v>
      </c>
      <c r="C27" s="25"/>
      <c r="D27" s="25"/>
      <c r="E27" s="26"/>
      <c r="F27" s="25"/>
    </row>
    <row r="28" spans="1:8" x14ac:dyDescent="0.2">
      <c r="A28" s="13" t="s">
        <v>99</v>
      </c>
      <c r="B28" s="11">
        <v>42000</v>
      </c>
      <c r="C28" s="25"/>
      <c r="D28" s="25"/>
      <c r="E28" s="26"/>
      <c r="F28" s="25"/>
    </row>
    <row r="29" spans="1:8" x14ac:dyDescent="0.2">
      <c r="A29" s="13" t="s">
        <v>100</v>
      </c>
      <c r="B29" s="11">
        <v>95000</v>
      </c>
      <c r="C29" s="25"/>
      <c r="D29" s="25"/>
      <c r="E29" s="26"/>
      <c r="F29" s="25"/>
    </row>
    <row r="30" spans="1:8" x14ac:dyDescent="0.2">
      <c r="A30" s="13" t="s">
        <v>101</v>
      </c>
      <c r="B30" s="11">
        <v>116800</v>
      </c>
      <c r="C30" s="25"/>
      <c r="D30" s="25"/>
      <c r="E30" s="26"/>
      <c r="F30" s="25"/>
    </row>
    <row r="31" spans="1:8" x14ac:dyDescent="0.2">
      <c r="A31" s="13" t="s">
        <v>102</v>
      </c>
      <c r="B31" s="11">
        <v>34600</v>
      </c>
      <c r="C31" s="25"/>
      <c r="D31" s="25"/>
      <c r="E31" s="26"/>
      <c r="F31" s="25"/>
    </row>
  </sheetData>
  <phoneticPr fontId="2" type="noConversion"/>
  <pageMargins left="0.17" right="0.16" top="1" bottom="1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VOLVERAMENU">
                <anchor moveWithCells="1">
                  <from>
                    <xdr:col>8</xdr:col>
                    <xdr:colOff>257175</xdr:colOff>
                    <xdr:row>6</xdr:row>
                    <xdr:rowOff>47625</xdr:rowOff>
                  </from>
                  <to>
                    <xdr:col>9</xdr:col>
                    <xdr:colOff>400050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VOLVERAMENU">
                <anchor moveWithCells="1">
                  <from>
                    <xdr:col>8</xdr:col>
                    <xdr:colOff>257175</xdr:colOff>
                    <xdr:row>6</xdr:row>
                    <xdr:rowOff>47625</xdr:rowOff>
                  </from>
                  <to>
                    <xdr:col>9</xdr:col>
                    <xdr:colOff>400050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/>
  <dimension ref="A1:E8"/>
  <sheetViews>
    <sheetView workbookViewId="0"/>
  </sheetViews>
  <sheetFormatPr baseColWidth="10" defaultRowHeight="12.75" x14ac:dyDescent="0.2"/>
  <cols>
    <col min="1" max="1" width="13.5703125" bestFit="1" customWidth="1"/>
    <col min="2" max="2" width="13.5703125" customWidth="1"/>
    <col min="3" max="3" width="22.5703125" bestFit="1" customWidth="1"/>
  </cols>
  <sheetData>
    <row r="1" spans="1:5" x14ac:dyDescent="0.2">
      <c r="A1" s="17" t="s">
        <v>77</v>
      </c>
      <c r="B1" s="17" t="s">
        <v>123</v>
      </c>
      <c r="C1" s="17" t="s">
        <v>114</v>
      </c>
      <c r="D1" s="17" t="s">
        <v>107</v>
      </c>
      <c r="E1" s="17" t="s">
        <v>115</v>
      </c>
    </row>
    <row r="2" spans="1:5" x14ac:dyDescent="0.2">
      <c r="A2" s="23">
        <v>100</v>
      </c>
      <c r="B2" s="23" t="s">
        <v>124</v>
      </c>
      <c r="C2" s="12" t="s">
        <v>116</v>
      </c>
      <c r="D2" s="12">
        <v>1900</v>
      </c>
      <c r="E2" s="12">
        <v>6</v>
      </c>
    </row>
    <row r="3" spans="1:5" x14ac:dyDescent="0.2">
      <c r="A3" s="23">
        <v>101</v>
      </c>
      <c r="B3" s="23" t="s">
        <v>124</v>
      </c>
      <c r="C3" s="12" t="s">
        <v>117</v>
      </c>
      <c r="D3" s="12">
        <v>350</v>
      </c>
      <c r="E3" s="12">
        <v>10</v>
      </c>
    </row>
    <row r="4" spans="1:5" x14ac:dyDescent="0.2">
      <c r="A4" s="23">
        <v>102</v>
      </c>
      <c r="B4" s="23" t="s">
        <v>124</v>
      </c>
      <c r="C4" s="12" t="s">
        <v>118</v>
      </c>
      <c r="D4" s="12">
        <v>790</v>
      </c>
      <c r="E4" s="12">
        <v>8</v>
      </c>
    </row>
    <row r="5" spans="1:5" x14ac:dyDescent="0.2">
      <c r="A5" s="23">
        <v>103</v>
      </c>
      <c r="B5" s="23" t="s">
        <v>124</v>
      </c>
      <c r="C5" s="12" t="s">
        <v>119</v>
      </c>
      <c r="D5" s="12">
        <v>2450</v>
      </c>
      <c r="E5" s="12">
        <v>9</v>
      </c>
    </row>
    <row r="6" spans="1:5" x14ac:dyDescent="0.2">
      <c r="A6" s="23">
        <v>104</v>
      </c>
      <c r="B6" s="23" t="s">
        <v>124</v>
      </c>
      <c r="C6" s="12" t="s">
        <v>120</v>
      </c>
      <c r="D6" s="12">
        <v>245.5</v>
      </c>
      <c r="E6" s="12">
        <v>7</v>
      </c>
    </row>
    <row r="7" spans="1:5" x14ac:dyDescent="0.2">
      <c r="A7" s="23">
        <v>105</v>
      </c>
      <c r="B7" s="23" t="s">
        <v>125</v>
      </c>
      <c r="C7" s="12" t="s">
        <v>121</v>
      </c>
      <c r="D7" s="12">
        <v>380</v>
      </c>
      <c r="E7" s="12">
        <v>4</v>
      </c>
    </row>
    <row r="8" spans="1:5" x14ac:dyDescent="0.2">
      <c r="A8" s="23">
        <v>106</v>
      </c>
      <c r="B8" s="23" t="s">
        <v>125</v>
      </c>
      <c r="C8" s="12" t="s">
        <v>122</v>
      </c>
      <c r="D8" s="12">
        <v>2620</v>
      </c>
      <c r="E8" s="12">
        <v>6</v>
      </c>
    </row>
  </sheetData>
  <autoFilter ref="A1:E8" xr:uid="{00000000-0001-0000-0A00-000000000000}"/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15"/>
  <sheetViews>
    <sheetView workbookViewId="0">
      <selection activeCell="A5" sqref="A5"/>
    </sheetView>
  </sheetViews>
  <sheetFormatPr baseColWidth="10" defaultRowHeight="12.75" x14ac:dyDescent="0.2"/>
  <cols>
    <col min="1" max="1" width="27.140625" customWidth="1"/>
    <col min="2" max="2" width="17.7109375" customWidth="1"/>
    <col min="5" max="6" width="17.28515625" bestFit="1" customWidth="1"/>
    <col min="7" max="7" width="13.42578125" bestFit="1" customWidth="1"/>
  </cols>
  <sheetData>
    <row r="1" spans="1:7" x14ac:dyDescent="0.2">
      <c r="A1" s="11" t="s">
        <v>52</v>
      </c>
      <c r="B1" s="11"/>
      <c r="C1" s="12">
        <v>2022</v>
      </c>
      <c r="D1" s="22" t="s">
        <v>111</v>
      </c>
    </row>
    <row r="2" spans="1:7" x14ac:dyDescent="0.2">
      <c r="A2" s="11" t="s">
        <v>50</v>
      </c>
      <c r="B2" s="11"/>
      <c r="C2" s="12">
        <v>2400</v>
      </c>
    </row>
    <row r="3" spans="1:7" x14ac:dyDescent="0.2">
      <c r="A3" s="11" t="s">
        <v>51</v>
      </c>
      <c r="B3" s="11"/>
      <c r="C3" s="12">
        <v>30</v>
      </c>
    </row>
    <row r="5" spans="1:7" x14ac:dyDescent="0.2">
      <c r="A5" s="13" t="s">
        <v>54</v>
      </c>
      <c r="B5" s="13" t="s">
        <v>53</v>
      </c>
      <c r="C5" s="13" t="s">
        <v>0</v>
      </c>
      <c r="D5" s="13" t="s">
        <v>1</v>
      </c>
      <c r="E5" s="13" t="s">
        <v>104</v>
      </c>
      <c r="F5" s="13" t="s">
        <v>55</v>
      </c>
      <c r="G5" s="13" t="s">
        <v>127</v>
      </c>
    </row>
    <row r="6" spans="1:7" x14ac:dyDescent="0.2">
      <c r="A6" s="12">
        <v>1</v>
      </c>
      <c r="B6" s="12">
        <v>1966</v>
      </c>
      <c r="C6" s="12" t="s">
        <v>56</v>
      </c>
      <c r="D6" s="12" t="s">
        <v>66</v>
      </c>
      <c r="E6" s="25">
        <f>+$C$1-B6</f>
        <v>56</v>
      </c>
      <c r="F6" s="25" t="str">
        <f>+IF(E6&gt;=$C$3,"VITALICIO","NO VITALICIO")</f>
        <v>VITALICIO</v>
      </c>
      <c r="G6" s="25">
        <f>+IF(E6&gt;=$C$3,0,$C$2)</f>
        <v>0</v>
      </c>
    </row>
    <row r="7" spans="1:7" x14ac:dyDescent="0.2">
      <c r="A7" s="12">
        <v>2</v>
      </c>
      <c r="B7" s="12">
        <v>1970</v>
      </c>
      <c r="C7" s="12" t="s">
        <v>57</v>
      </c>
      <c r="D7" s="12" t="s">
        <v>10</v>
      </c>
      <c r="E7" s="25">
        <f t="shared" ref="E7:E15" si="0">+$C$1-B7</f>
        <v>52</v>
      </c>
      <c r="F7" s="25" t="str">
        <f t="shared" ref="F7:F15" si="1">+IF(E7&gt;=$C$3,"VITALICIO","NO VITALICIO")</f>
        <v>VITALICIO</v>
      </c>
      <c r="G7" s="25">
        <f t="shared" ref="G7:G15" si="2">+IF(E7&gt;=$C$3,0,$C$2)</f>
        <v>0</v>
      </c>
    </row>
    <row r="8" spans="1:7" x14ac:dyDescent="0.2">
      <c r="A8" s="12">
        <v>3</v>
      </c>
      <c r="B8" s="12">
        <v>1972</v>
      </c>
      <c r="C8" s="12" t="s">
        <v>58</v>
      </c>
      <c r="D8" s="12" t="s">
        <v>67</v>
      </c>
      <c r="E8" s="25">
        <f t="shared" si="0"/>
        <v>50</v>
      </c>
      <c r="F8" s="25" t="str">
        <f t="shared" si="1"/>
        <v>VITALICIO</v>
      </c>
      <c r="G8" s="25">
        <f t="shared" si="2"/>
        <v>0</v>
      </c>
    </row>
    <row r="9" spans="1:7" x14ac:dyDescent="0.2">
      <c r="A9" s="12">
        <v>4</v>
      </c>
      <c r="B9" s="12">
        <v>1974</v>
      </c>
      <c r="C9" s="12" t="s">
        <v>59</v>
      </c>
      <c r="D9" s="12" t="s">
        <v>68</v>
      </c>
      <c r="E9" s="25">
        <f t="shared" si="0"/>
        <v>48</v>
      </c>
      <c r="F9" s="25" t="str">
        <f t="shared" si="1"/>
        <v>VITALICIO</v>
      </c>
      <c r="G9" s="25">
        <f t="shared" si="2"/>
        <v>0</v>
      </c>
    </row>
    <row r="10" spans="1:7" x14ac:dyDescent="0.2">
      <c r="A10" s="12">
        <v>5</v>
      </c>
      <c r="B10" s="12">
        <v>1990</v>
      </c>
      <c r="C10" s="12" t="s">
        <v>60</v>
      </c>
      <c r="D10" s="12" t="s">
        <v>69</v>
      </c>
      <c r="E10" s="25">
        <f t="shared" si="0"/>
        <v>32</v>
      </c>
      <c r="F10" s="25" t="str">
        <f t="shared" si="1"/>
        <v>VITALICIO</v>
      </c>
      <c r="G10" s="25">
        <f t="shared" si="2"/>
        <v>0</v>
      </c>
    </row>
    <row r="11" spans="1:7" x14ac:dyDescent="0.2">
      <c r="A11" s="12">
        <v>6</v>
      </c>
      <c r="B11" s="12">
        <v>1996</v>
      </c>
      <c r="C11" s="12" t="s">
        <v>61</v>
      </c>
      <c r="D11" s="12" t="s">
        <v>70</v>
      </c>
      <c r="E11" s="25">
        <f t="shared" si="0"/>
        <v>26</v>
      </c>
      <c r="F11" s="25" t="str">
        <f t="shared" si="1"/>
        <v>NO VITALICIO</v>
      </c>
      <c r="G11" s="25">
        <f t="shared" si="2"/>
        <v>2400</v>
      </c>
    </row>
    <row r="12" spans="1:7" x14ac:dyDescent="0.2">
      <c r="A12" s="12">
        <v>7</v>
      </c>
      <c r="B12" s="12">
        <v>1999</v>
      </c>
      <c r="C12" s="12" t="s">
        <v>62</v>
      </c>
      <c r="D12" s="12" t="s">
        <v>105</v>
      </c>
      <c r="E12" s="25">
        <f t="shared" si="0"/>
        <v>23</v>
      </c>
      <c r="F12" s="25" t="str">
        <f t="shared" si="1"/>
        <v>NO VITALICIO</v>
      </c>
      <c r="G12" s="25">
        <f t="shared" si="2"/>
        <v>2400</v>
      </c>
    </row>
    <row r="13" spans="1:7" x14ac:dyDescent="0.2">
      <c r="A13" s="12">
        <v>8</v>
      </c>
      <c r="B13" s="12">
        <v>2001</v>
      </c>
      <c r="C13" s="12" t="s">
        <v>63</v>
      </c>
      <c r="D13" s="12" t="s">
        <v>72</v>
      </c>
      <c r="E13" s="25">
        <f t="shared" si="0"/>
        <v>21</v>
      </c>
      <c r="F13" s="25" t="str">
        <f t="shared" si="1"/>
        <v>NO VITALICIO</v>
      </c>
      <c r="G13" s="25">
        <f t="shared" si="2"/>
        <v>2400</v>
      </c>
    </row>
    <row r="14" spans="1:7" x14ac:dyDescent="0.2">
      <c r="A14" s="12">
        <v>9</v>
      </c>
      <c r="B14" s="12">
        <v>2004</v>
      </c>
      <c r="C14" s="12" t="s">
        <v>64</v>
      </c>
      <c r="D14" s="12" t="s">
        <v>73</v>
      </c>
      <c r="E14" s="25">
        <f t="shared" si="0"/>
        <v>18</v>
      </c>
      <c r="F14" s="25" t="str">
        <f t="shared" si="1"/>
        <v>NO VITALICIO</v>
      </c>
      <c r="G14" s="25">
        <f t="shared" si="2"/>
        <v>2400</v>
      </c>
    </row>
    <row r="15" spans="1:7" x14ac:dyDescent="0.2">
      <c r="A15" s="12">
        <v>10</v>
      </c>
      <c r="B15" s="12">
        <v>2021</v>
      </c>
      <c r="C15" s="12" t="s">
        <v>65</v>
      </c>
      <c r="D15" s="12" t="s">
        <v>74</v>
      </c>
      <c r="E15" s="25">
        <f t="shared" si="0"/>
        <v>1</v>
      </c>
      <c r="F15" s="25" t="str">
        <f t="shared" si="1"/>
        <v>NO VITALICIO</v>
      </c>
      <c r="G15" s="25">
        <f t="shared" si="2"/>
        <v>2400</v>
      </c>
    </row>
  </sheetData>
  <phoneticPr fontId="2" type="noConversion"/>
  <pageMargins left="0.25" right="0.21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8"/>
  <sheetViews>
    <sheetView topLeftCell="A4" workbookViewId="0">
      <selection activeCell="M20" sqref="M20"/>
    </sheetView>
  </sheetViews>
  <sheetFormatPr baseColWidth="10" defaultRowHeight="12.75" x14ac:dyDescent="0.2"/>
  <cols>
    <col min="1" max="1" width="29.85546875" customWidth="1"/>
    <col min="2" max="2" width="14.42578125" bestFit="1" customWidth="1"/>
    <col min="3" max="3" width="17.5703125" customWidth="1"/>
    <col min="4" max="4" width="16" customWidth="1"/>
  </cols>
  <sheetData>
    <row r="1" spans="1:4" x14ac:dyDescent="0.2">
      <c r="A1" s="31" t="s">
        <v>129</v>
      </c>
      <c r="B1" s="31" t="s">
        <v>112</v>
      </c>
      <c r="C1" s="31" t="s">
        <v>93</v>
      </c>
      <c r="D1" s="31" t="s">
        <v>113</v>
      </c>
    </row>
    <row r="2" spans="1:4" x14ac:dyDescent="0.2">
      <c r="A2" s="32">
        <v>2019</v>
      </c>
      <c r="B2" s="29">
        <v>1850000</v>
      </c>
      <c r="C2" s="29">
        <f>+B2*$B$8</f>
        <v>1387500</v>
      </c>
      <c r="D2" s="30">
        <f>+B2-C2</f>
        <v>462500</v>
      </c>
    </row>
    <row r="3" spans="1:4" x14ac:dyDescent="0.2">
      <c r="A3" s="32">
        <v>2020</v>
      </c>
      <c r="B3" s="29">
        <v>2300000</v>
      </c>
      <c r="C3" s="29">
        <f t="shared" ref="C3:C5" si="0">+B3*$B$8</f>
        <v>1725000</v>
      </c>
      <c r="D3" s="30">
        <f t="shared" ref="D3:D5" si="1">+B3-C3</f>
        <v>575000</v>
      </c>
    </row>
    <row r="4" spans="1:4" x14ac:dyDescent="0.2">
      <c r="A4" s="32">
        <v>2021</v>
      </c>
      <c r="B4" s="29">
        <v>2600000</v>
      </c>
      <c r="C4" s="29">
        <f t="shared" si="0"/>
        <v>1950000</v>
      </c>
      <c r="D4" s="30">
        <f t="shared" si="1"/>
        <v>650000</v>
      </c>
    </row>
    <row r="5" spans="1:4" x14ac:dyDescent="0.2">
      <c r="A5" s="32">
        <v>2022</v>
      </c>
      <c r="B5" s="29">
        <v>3678000</v>
      </c>
      <c r="C5" s="29">
        <f t="shared" si="0"/>
        <v>2758500</v>
      </c>
      <c r="D5" s="30">
        <f t="shared" si="1"/>
        <v>919500</v>
      </c>
    </row>
    <row r="8" spans="1:4" x14ac:dyDescent="0.2">
      <c r="A8" s="33" t="s">
        <v>130</v>
      </c>
      <c r="B8" s="34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</vt:vector>
  </HeadingPairs>
  <TitlesOfParts>
    <vt:vector size="8" baseType="lpstr">
      <vt:lpstr>Hoja3</vt:lpstr>
      <vt:lpstr>EJ 1</vt:lpstr>
      <vt:lpstr>EJ 2</vt:lpstr>
      <vt:lpstr>EJ3</vt:lpstr>
      <vt:lpstr>FILTROS</vt:lpstr>
      <vt:lpstr>EJ 4</vt:lpstr>
      <vt:lpstr>GRAFICOS</vt:lpstr>
      <vt:lpstr>Gráfico1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Intel</cp:lastModifiedBy>
  <cp:lastPrinted>2012-07-13T13:28:56Z</cp:lastPrinted>
  <dcterms:created xsi:type="dcterms:W3CDTF">2009-11-27T11:30:02Z</dcterms:created>
  <dcterms:modified xsi:type="dcterms:W3CDTF">2022-10-08T10:55:36Z</dcterms:modified>
</cp:coreProperties>
</file>